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<sst xmlns="http://schemas.openxmlformats.org/spreadsheetml/2006/main" count="24" uniqueCount="24">
  <si>
    <t>QUANTO DEVO INVESTIRE IN AZIONI</t>
  </si>
  <si>
    <t xml:space="preserve">Asset Rischioso </t>
  </si>
  <si>
    <t>MSCI ACWI</t>
  </si>
  <si>
    <t>Forward P/E</t>
  </si>
  <si>
    <t>Asset allocation</t>
  </si>
  <si>
    <t>CAPE Ratio</t>
  </si>
  <si>
    <t>Azioni</t>
  </si>
  <si>
    <t>Rendimento reale atteso</t>
  </si>
  <si>
    <t>Obbligazioni</t>
  </si>
  <si>
    <t>Rendimento reale senza rischio</t>
  </si>
  <si>
    <t>Rendimento in eccesso azioni</t>
  </si>
  <si>
    <t>Deviazione Standard</t>
  </si>
  <si>
    <t>Tolleranza al Rischio</t>
  </si>
  <si>
    <t>Capacità di Rischio</t>
  </si>
  <si>
    <t>Necessità di Rischio</t>
  </si>
  <si>
    <t>Gamma</t>
  </si>
  <si>
    <t>Legenda</t>
  </si>
  <si>
    <t>RENDIMENTO IN ECCESSO AZIONI</t>
  </si>
  <si>
    <t>2 = totale propensione al rischio; lungo orizzonte temporale; massimizzione del rendimento</t>
  </si>
  <si>
    <t>3 = moderata propensione al rischio; orizzonte temporale medio lungo; rendimento bilanciato</t>
  </si>
  <si>
    <t>4 = bassa propensione al rischio; orizzonte temporale medio; rendimento conservativo</t>
  </si>
  <si>
    <t>5 = avversione al rischio; orizzonte breve; conservazione del capitale</t>
  </si>
  <si>
    <t xml:space="preserve">Disclaimer: questo file ha uno scopo puramente illustrativo ed esemplificativo e </t>
  </si>
  <si>
    <t>non deve essere inteso come strumento di pianificazione finanziaria.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</si>
</sst>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7">
    <font>
      <sz val="10.0"/>
      <color rgb="FF000000"/>
      <name val="Arial"/>
      <scheme val="minor"/>
    </font>
    <font>
      <b/>
      <sz val="11.0"/>
      <color theme="1"/>
      <name val="Inter"/>
    </font>
    <font>
      <sz val="11.0"/>
      <color theme="1"/>
      <name val="Inter"/>
    </font>
    <font>
      <i/>
      <sz val="11.0"/>
      <color theme="1"/>
      <name val="Inter"/>
    </font>
    <font>
      <sz val="11.0"/>
      <color rgb="FF000000"/>
      <name val="Inter"/>
    </font>
    <font>
      <b/>
      <sz val="11.0"/>
      <color rgb="FF000000"/>
      <name val="Inter"/>
    </font>
    <font>
      <b/>
      <i/>
      <sz val="11.0"/>
      <color theme="1"/>
      <name val="Inter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ECE683"/>
        <bgColor rgb="FFECE683"/>
      </patternFill>
    </fill>
    <fill>
      <patternFill patternType="solid">
        <fgColor rgb="FFFBBC04"/>
        <bgColor rgb="FFFBBC04"/>
      </patternFill>
    </fill>
  </fills>
  <borders count="7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Font="1"/>
    <xf borderId="0" fillId="0" fontId="1" numFmtId="0" xfId="0" applyAlignment="1" applyFont="1">
      <alignment horizontal="right" readingOrder="0" vertical="bottom"/>
    </xf>
    <xf borderId="0" fillId="2" fontId="1" numFmtId="0" xfId="0" applyAlignment="1" applyFill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3" fontId="2" numFmtId="0" xfId="0" applyAlignment="1" applyFill="1" applyFont="1">
      <alignment horizontal="right" readingOrder="0" vertical="bottom"/>
    </xf>
    <xf borderId="0" fillId="2" fontId="2" numFmtId="9" xfId="0" applyAlignment="1" applyFont="1" applyNumberFormat="1">
      <alignment horizontal="right" vertical="bottom"/>
    </xf>
    <xf borderId="0" fillId="0" fontId="2" numFmtId="0" xfId="0" applyAlignment="1" applyFont="1">
      <alignment readingOrder="0" vertical="bottom"/>
    </xf>
    <xf borderId="0" fillId="2" fontId="2" numFmtId="0" xfId="0" applyAlignment="1" applyFont="1">
      <alignment horizontal="right" vertical="bottom"/>
    </xf>
    <xf borderId="0" fillId="4" fontId="2" numFmtId="0" xfId="0" applyAlignment="1" applyFill="1" applyFont="1">
      <alignment vertical="bottom"/>
    </xf>
    <xf borderId="0" fillId="4" fontId="2" numFmtId="164" xfId="0" applyAlignment="1" applyFont="1" applyNumberFormat="1">
      <alignment horizontal="right" vertical="bottom"/>
    </xf>
    <xf borderId="0" fillId="2" fontId="2" numFmtId="10" xfId="0" applyAlignment="1" applyFont="1" applyNumberFormat="1">
      <alignment horizontal="right" vertical="bottom"/>
    </xf>
    <xf borderId="0" fillId="5" fontId="2" numFmtId="164" xfId="0" applyAlignment="1" applyFill="1" applyFont="1" applyNumberFormat="1">
      <alignment vertical="bottom"/>
    </xf>
    <xf borderId="0" fillId="5" fontId="2" numFmtId="164" xfId="0" applyAlignment="1" applyFont="1" applyNumberFormat="1">
      <alignment horizontal="right" vertical="bottom"/>
    </xf>
    <xf borderId="0" fillId="3" fontId="2" numFmtId="9" xfId="0" applyAlignment="1" applyFont="1" applyNumberFormat="1">
      <alignment horizontal="right" readingOrder="0" vertical="bottom"/>
    </xf>
    <xf borderId="0" fillId="6" fontId="2" numFmtId="10" xfId="0" applyAlignment="1" applyFill="1" applyFont="1" applyNumberFormat="1">
      <alignment horizontal="right" vertical="bottom"/>
    </xf>
    <xf borderId="0" fillId="0" fontId="1" numFmtId="0" xfId="0" applyAlignment="1" applyFont="1">
      <alignment readingOrder="0" vertical="bottom"/>
    </xf>
    <xf borderId="0" fillId="2" fontId="1" numFmtId="0" xfId="0" applyAlignment="1" applyFont="1">
      <alignment vertical="bottom"/>
    </xf>
    <xf borderId="0" fillId="2" fontId="2" numFmtId="0" xfId="0" applyAlignment="1" applyFont="1">
      <alignment vertical="bottom"/>
    </xf>
    <xf borderId="0" fillId="3" fontId="2" numFmtId="10" xfId="0" applyAlignment="1" applyFont="1" applyNumberFormat="1">
      <alignment horizontal="right" readingOrder="0" vertical="bottom"/>
    </xf>
    <xf borderId="0" fillId="2" fontId="2" numFmtId="164" xfId="0" applyAlignment="1" applyFont="1" applyNumberFormat="1">
      <alignment horizontal="right" vertical="bottom"/>
    </xf>
    <xf borderId="0" fillId="2" fontId="1" numFmtId="10" xfId="0" applyAlignment="1" applyFont="1" applyNumberFormat="1">
      <alignment vertical="bottom"/>
    </xf>
    <xf borderId="0" fillId="2" fontId="1" numFmtId="164" xfId="0" applyAlignment="1" applyFont="1" applyNumberFormat="1">
      <alignment vertical="bottom"/>
    </xf>
    <xf borderId="0" fillId="3" fontId="2" numFmtId="0" xfId="0" applyAlignment="1" applyFont="1">
      <alignment horizontal="right" vertical="bottom"/>
    </xf>
    <xf borderId="0" fillId="0" fontId="2" numFmtId="164" xfId="0" applyAlignment="1" applyFont="1" applyNumberFormat="1">
      <alignment vertical="bottom"/>
    </xf>
    <xf borderId="0" fillId="0" fontId="2" numFmtId="2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1" numFmtId="0" xfId="0" applyAlignment="1" applyFont="1">
      <alignment horizontal="center" readingOrder="0" vertical="bottom"/>
    </xf>
    <xf borderId="0" fillId="0" fontId="4" numFmtId="0" xfId="0" applyAlignment="1" applyFont="1">
      <alignment shrinkToFit="0" vertical="bottom" wrapText="0"/>
    </xf>
    <xf borderId="0" fillId="0" fontId="5" numFmtId="10" xfId="0" applyAlignment="1" applyFont="1" applyNumberFormat="1">
      <alignment horizontal="right" readingOrder="0" shrinkToFit="0" vertical="bottom" wrapText="0"/>
    </xf>
    <xf borderId="0" fillId="0" fontId="5" numFmtId="2" xfId="0" applyAlignment="1" applyFont="1" applyNumberFormat="1">
      <alignment horizontal="right" readingOrder="0" shrinkToFit="0" vertical="bottom" wrapText="0"/>
    </xf>
    <xf borderId="0" fillId="7" fontId="4" numFmtId="9" xfId="0" applyAlignment="1" applyFill="1" applyFont="1" applyNumberFormat="1">
      <alignment horizontal="right" readingOrder="0" shrinkToFit="0" vertical="bottom" wrapText="0"/>
    </xf>
    <xf borderId="1" fillId="8" fontId="6" numFmtId="0" xfId="0" applyAlignment="1" applyBorder="1" applyFill="1" applyFont="1">
      <alignment vertical="bottom"/>
    </xf>
    <xf borderId="2" fillId="8" fontId="2" numFmtId="0" xfId="0" applyAlignment="1" applyBorder="1" applyFont="1">
      <alignment vertical="bottom"/>
    </xf>
    <xf borderId="3" fillId="8" fontId="2" numFmtId="0" xfId="0" applyAlignment="1" applyBorder="1" applyFont="1">
      <alignment vertical="bottom"/>
    </xf>
    <xf borderId="4" fillId="8" fontId="6" numFmtId="0" xfId="0" applyAlignment="1" applyBorder="1" applyFont="1">
      <alignment vertical="bottom"/>
    </xf>
    <xf borderId="5" fillId="8" fontId="2" numFmtId="0" xfId="0" applyAlignment="1" applyBorder="1" applyFont="1">
      <alignment vertical="bottom"/>
    </xf>
    <xf borderId="6" fillId="8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ASSET ALLOCATION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Sheet1!$E$4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Sheet1!$D$5:$D$6</c:f>
            </c:strRef>
          </c:cat>
          <c:val>
            <c:numRef>
              <c:f>Sheet1!$E$5:$E$6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657225</xdr:colOff>
      <xdr:row>2</xdr:row>
      <xdr:rowOff>9525</xdr:rowOff>
    </xdr:from>
    <xdr:ext cx="4076700" cy="25146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8.38"/>
    <col hidden="1" min="16" max="16" width="12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B3" s="4" t="s">
        <v>2</v>
      </c>
      <c r="C3" s="5"/>
      <c r="D3" s="5"/>
      <c r="E3" s="2"/>
      <c r="F3" s="3"/>
      <c r="G3" s="3"/>
      <c r="H3" s="2"/>
      <c r="I3" s="2"/>
      <c r="J3" s="3"/>
      <c r="K3" s="2"/>
      <c r="L3" s="2"/>
      <c r="M3" s="3"/>
      <c r="N3" s="2"/>
      <c r="O3" s="2"/>
      <c r="P3" s="6">
        <v>2.0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2" t="s">
        <v>3</v>
      </c>
      <c r="B4" s="7">
        <v>19.0</v>
      </c>
      <c r="C4" s="8"/>
      <c r="D4" s="9" t="s">
        <v>4</v>
      </c>
      <c r="E4" s="2"/>
      <c r="F4" s="3"/>
      <c r="G4" s="3"/>
      <c r="H4" s="2"/>
      <c r="I4" s="2"/>
      <c r="J4" s="3"/>
      <c r="K4" s="2"/>
      <c r="L4" s="2"/>
      <c r="M4" s="3"/>
      <c r="N4" s="2"/>
      <c r="O4" s="2"/>
      <c r="P4" s="6">
        <v>3.0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9" t="s">
        <v>5</v>
      </c>
      <c r="B5" s="7">
        <v>27.0</v>
      </c>
      <c r="C5" s="10"/>
      <c r="D5" s="11" t="s">
        <v>6</v>
      </c>
      <c r="E5" s="12">
        <f>B8/(B14*B9^2)</f>
        <v>0.5579710145</v>
      </c>
      <c r="F5" s="3"/>
      <c r="G5" s="3"/>
      <c r="H5" s="2"/>
      <c r="I5" s="2"/>
      <c r="J5" s="3"/>
      <c r="K5" s="2"/>
      <c r="L5" s="2"/>
      <c r="M5" s="3"/>
      <c r="N5" s="2"/>
      <c r="O5" s="2"/>
      <c r="P5" s="6">
        <v>4.0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9" t="s">
        <v>7</v>
      </c>
      <c r="B6" s="13">
        <f>1/((B4+B5)/2)</f>
        <v>0.04347826087</v>
      </c>
      <c r="C6" s="13"/>
      <c r="D6" s="14" t="s">
        <v>8</v>
      </c>
      <c r="E6" s="15">
        <f>1-E5</f>
        <v>0.4420289855</v>
      </c>
      <c r="F6" s="2"/>
      <c r="G6" s="2"/>
      <c r="H6" s="2"/>
      <c r="I6" s="2"/>
      <c r="J6" s="2"/>
      <c r="K6" s="2"/>
      <c r="L6" s="2"/>
      <c r="M6" s="2"/>
      <c r="N6" s="2"/>
      <c r="O6" s="2"/>
      <c r="P6" s="6">
        <v>5.0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9" t="s">
        <v>9</v>
      </c>
      <c r="B7" s="16">
        <v>0.01</v>
      </c>
      <c r="C7" s="13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9" t="s">
        <v>10</v>
      </c>
      <c r="B8" s="17">
        <f>B6-B7</f>
        <v>0.03347826087</v>
      </c>
      <c r="C8" s="13"/>
      <c r="D8" s="18"/>
      <c r="E8" s="2"/>
      <c r="F8" s="19"/>
      <c r="G8" s="2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9" t="s">
        <v>11</v>
      </c>
      <c r="B9" s="21">
        <v>0.15</v>
      </c>
      <c r="C9" s="2"/>
      <c r="D9" s="19"/>
      <c r="E9" s="22"/>
      <c r="F9" s="23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3"/>
      <c r="B10" s="3"/>
      <c r="C10" s="2"/>
      <c r="D10" s="24"/>
      <c r="E10" s="22"/>
      <c r="F10" s="23"/>
      <c r="G10" s="1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9" t="s">
        <v>12</v>
      </c>
      <c r="B11" s="25">
        <v>3.0</v>
      </c>
      <c r="C11" s="2"/>
      <c r="D11" s="2"/>
      <c r="E11" s="2"/>
      <c r="F11" s="19"/>
      <c r="G11" s="2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9" t="s">
        <v>13</v>
      </c>
      <c r="B12" s="25">
        <v>3.0</v>
      </c>
      <c r="C12" s="2"/>
      <c r="D12" s="2"/>
      <c r="E12" s="2"/>
      <c r="F12" s="19"/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9" t="s">
        <v>14</v>
      </c>
      <c r="B13" s="7">
        <v>2.0</v>
      </c>
      <c r="C13" s="2"/>
      <c r="D13" s="2"/>
      <c r="E13" s="26"/>
      <c r="F13" s="24"/>
      <c r="G13" s="2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1" t="s">
        <v>15</v>
      </c>
      <c r="B14" s="27">
        <f>average(B11:B13)</f>
        <v>2.666666667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8" t="s">
        <v>16</v>
      </c>
      <c r="B17" s="2"/>
      <c r="C17" s="2"/>
      <c r="D17" s="2"/>
      <c r="E17" s="2"/>
      <c r="F17" s="2"/>
      <c r="G17" s="2"/>
      <c r="H17" s="29" t="s">
        <v>17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8" t="s">
        <v>18</v>
      </c>
      <c r="B18" s="2"/>
      <c r="C18" s="2"/>
      <c r="D18" s="2"/>
      <c r="E18" s="2"/>
      <c r="F18" s="2"/>
      <c r="G18" s="30"/>
      <c r="H18" s="31">
        <v>0.03</v>
      </c>
      <c r="I18" s="31">
        <v>0.035</v>
      </c>
      <c r="J18" s="31">
        <v>0.04</v>
      </c>
      <c r="K18" s="31">
        <v>0.045</v>
      </c>
      <c r="L18" s="31">
        <v>0.05</v>
      </c>
      <c r="M18" s="31">
        <v>0.055</v>
      </c>
      <c r="N18" s="31">
        <v>0.06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8" t="s">
        <v>19</v>
      </c>
      <c r="B19" s="2"/>
      <c r="C19" s="2"/>
      <c r="D19" s="2"/>
      <c r="E19" s="2"/>
      <c r="F19" s="2"/>
      <c r="G19" s="32">
        <v>2.0</v>
      </c>
      <c r="H19" s="33">
        <f t="shared" ref="H19:N19" si="1">H$18/($G19*$B$9^2)</f>
        <v>0.6666666667</v>
      </c>
      <c r="I19" s="33">
        <f t="shared" si="1"/>
        <v>0.7777777778</v>
      </c>
      <c r="J19" s="33">
        <f t="shared" si="1"/>
        <v>0.8888888889</v>
      </c>
      <c r="K19" s="33">
        <f t="shared" si="1"/>
        <v>1</v>
      </c>
      <c r="L19" s="33">
        <f t="shared" si="1"/>
        <v>1.111111111</v>
      </c>
      <c r="M19" s="33">
        <f t="shared" si="1"/>
        <v>1.222222222</v>
      </c>
      <c r="N19" s="33">
        <f t="shared" si="1"/>
        <v>1.333333333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8" t="s">
        <v>20</v>
      </c>
      <c r="B20" s="2"/>
      <c r="C20" s="2"/>
      <c r="D20" s="2"/>
      <c r="E20" s="2"/>
      <c r="F20" s="2"/>
      <c r="G20" s="32">
        <v>2.33</v>
      </c>
      <c r="H20" s="33">
        <f t="shared" ref="H20:N20" si="2">H$18/($G20*$B$9^2)</f>
        <v>0.5722460658</v>
      </c>
      <c r="I20" s="33">
        <f t="shared" si="2"/>
        <v>0.6676204101</v>
      </c>
      <c r="J20" s="33">
        <f t="shared" si="2"/>
        <v>0.7629947544</v>
      </c>
      <c r="K20" s="33">
        <f t="shared" si="2"/>
        <v>0.8583690987</v>
      </c>
      <c r="L20" s="33">
        <f t="shared" si="2"/>
        <v>0.953743443</v>
      </c>
      <c r="M20" s="33">
        <f t="shared" si="2"/>
        <v>1.049117787</v>
      </c>
      <c r="N20" s="33">
        <f t="shared" si="2"/>
        <v>1.144492132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8" t="s">
        <v>21</v>
      </c>
      <c r="B21" s="2"/>
      <c r="C21" s="2"/>
      <c r="D21" s="2"/>
      <c r="E21" s="2"/>
      <c r="F21" s="2"/>
      <c r="G21" s="32">
        <v>2.66</v>
      </c>
      <c r="H21" s="33">
        <f t="shared" ref="H21:N21" si="3">H$18/($G21*$B$9^2)</f>
        <v>0.5012531328</v>
      </c>
      <c r="I21" s="33">
        <f t="shared" si="3"/>
        <v>0.5847953216</v>
      </c>
      <c r="J21" s="33">
        <f t="shared" si="3"/>
        <v>0.6683375104</v>
      </c>
      <c r="K21" s="33">
        <f t="shared" si="3"/>
        <v>0.7518796992</v>
      </c>
      <c r="L21" s="33">
        <f t="shared" si="3"/>
        <v>0.8354218881</v>
      </c>
      <c r="M21" s="33">
        <f t="shared" si="3"/>
        <v>0.9189640769</v>
      </c>
      <c r="N21" s="33">
        <f t="shared" si="3"/>
        <v>1.002506266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32">
        <v>3.0</v>
      </c>
      <c r="H22" s="33">
        <f t="shared" ref="H22:N22" si="4">H$18/($G22*$B$9^2)</f>
        <v>0.4444444444</v>
      </c>
      <c r="I22" s="33">
        <f t="shared" si="4"/>
        <v>0.5185185185</v>
      </c>
      <c r="J22" s="33">
        <f t="shared" si="4"/>
        <v>0.5925925926</v>
      </c>
      <c r="K22" s="33">
        <f t="shared" si="4"/>
        <v>0.6666666667</v>
      </c>
      <c r="L22" s="33">
        <f t="shared" si="4"/>
        <v>0.7407407407</v>
      </c>
      <c r="M22" s="33">
        <f t="shared" si="4"/>
        <v>0.8148148148</v>
      </c>
      <c r="N22" s="33">
        <f t="shared" si="4"/>
        <v>0.8888888889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2"/>
      <c r="D23" s="2"/>
      <c r="E23" s="2"/>
      <c r="F23" s="2"/>
      <c r="G23" s="32">
        <v>3.33</v>
      </c>
      <c r="H23" s="33">
        <f t="shared" ref="H23:N23" si="5">H$18/($G23*$B$9^2)</f>
        <v>0.4004004004</v>
      </c>
      <c r="I23" s="33">
        <f t="shared" si="5"/>
        <v>0.4671338005</v>
      </c>
      <c r="J23" s="33">
        <f t="shared" si="5"/>
        <v>0.5338672005</v>
      </c>
      <c r="K23" s="33">
        <f t="shared" si="5"/>
        <v>0.6006006006</v>
      </c>
      <c r="L23" s="33">
        <f t="shared" si="5"/>
        <v>0.6673340007</v>
      </c>
      <c r="M23" s="33">
        <f t="shared" si="5"/>
        <v>0.7340674007</v>
      </c>
      <c r="N23" s="33">
        <f t="shared" si="5"/>
        <v>0.8008008008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32">
        <v>3.66</v>
      </c>
      <c r="H24" s="33">
        <f t="shared" ref="H24:N24" si="6">H$18/($G24*$B$9^2)</f>
        <v>0.364298725</v>
      </c>
      <c r="I24" s="33">
        <f t="shared" si="6"/>
        <v>0.4250151791</v>
      </c>
      <c r="J24" s="33">
        <f t="shared" si="6"/>
        <v>0.4857316333</v>
      </c>
      <c r="K24" s="33">
        <f t="shared" si="6"/>
        <v>0.5464480874</v>
      </c>
      <c r="L24" s="33">
        <f t="shared" si="6"/>
        <v>0.6071645416</v>
      </c>
      <c r="M24" s="33">
        <f t="shared" si="6"/>
        <v>0.6678809957</v>
      </c>
      <c r="N24" s="33">
        <f t="shared" si="6"/>
        <v>0.7285974499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32">
        <v>4.0</v>
      </c>
      <c r="H25" s="33">
        <f t="shared" ref="H25:N25" si="7">H$18/($G25*$B$9^2)</f>
        <v>0.3333333333</v>
      </c>
      <c r="I25" s="33">
        <f t="shared" si="7"/>
        <v>0.3888888889</v>
      </c>
      <c r="J25" s="33">
        <f t="shared" si="7"/>
        <v>0.4444444444</v>
      </c>
      <c r="K25" s="33">
        <f t="shared" si="7"/>
        <v>0.5</v>
      </c>
      <c r="L25" s="33">
        <f t="shared" si="7"/>
        <v>0.5555555556</v>
      </c>
      <c r="M25" s="33">
        <f t="shared" si="7"/>
        <v>0.6111111111</v>
      </c>
      <c r="N25" s="33">
        <f t="shared" si="7"/>
        <v>0.6666666667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34" t="s">
        <v>22</v>
      </c>
      <c r="B26" s="35"/>
      <c r="C26" s="35"/>
      <c r="D26" s="35"/>
      <c r="E26" s="36"/>
      <c r="F26" s="2"/>
      <c r="G26" s="32">
        <v>4.33</v>
      </c>
      <c r="H26" s="33">
        <f t="shared" ref="H26:N26" si="8">H$18/($G26*$B$9^2)</f>
        <v>0.3079291763</v>
      </c>
      <c r="I26" s="33">
        <f t="shared" si="8"/>
        <v>0.3592507057</v>
      </c>
      <c r="J26" s="33">
        <f t="shared" si="8"/>
        <v>0.4105722351</v>
      </c>
      <c r="K26" s="33">
        <f t="shared" si="8"/>
        <v>0.4618937644</v>
      </c>
      <c r="L26" s="33">
        <f t="shared" si="8"/>
        <v>0.5132152938</v>
      </c>
      <c r="M26" s="33">
        <f t="shared" si="8"/>
        <v>0.5645368232</v>
      </c>
      <c r="N26" s="33">
        <f t="shared" si="8"/>
        <v>0.6158583526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37" t="s">
        <v>23</v>
      </c>
      <c r="B27" s="38"/>
      <c r="C27" s="38"/>
      <c r="D27" s="38"/>
      <c r="E27" s="39"/>
      <c r="F27" s="2"/>
      <c r="G27" s="32">
        <v>4.66</v>
      </c>
      <c r="H27" s="33">
        <f t="shared" ref="H27:N27" si="9">H$18/($G27*$B$9^2)</f>
        <v>0.2861230329</v>
      </c>
      <c r="I27" s="33">
        <f t="shared" si="9"/>
        <v>0.3338102051</v>
      </c>
      <c r="J27" s="33">
        <f t="shared" si="9"/>
        <v>0.3814973772</v>
      </c>
      <c r="K27" s="33">
        <f t="shared" si="9"/>
        <v>0.4291845494</v>
      </c>
      <c r="L27" s="33">
        <f t="shared" si="9"/>
        <v>0.4768717215</v>
      </c>
      <c r="M27" s="33">
        <f t="shared" si="9"/>
        <v>0.5245588937</v>
      </c>
      <c r="N27" s="33">
        <f t="shared" si="9"/>
        <v>0.5722460658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32">
        <v>5.0</v>
      </c>
      <c r="H28" s="33">
        <f t="shared" ref="H28:N28" si="10">H$18/($G28*$B$9^2)</f>
        <v>0.2666666667</v>
      </c>
      <c r="I28" s="33">
        <f t="shared" si="10"/>
        <v>0.3111111111</v>
      </c>
      <c r="J28" s="33">
        <f t="shared" si="10"/>
        <v>0.3555555556</v>
      </c>
      <c r="K28" s="33">
        <f t="shared" si="10"/>
        <v>0.4</v>
      </c>
      <c r="L28" s="33">
        <f t="shared" si="10"/>
        <v>0.4444444444</v>
      </c>
      <c r="M28" s="33">
        <f t="shared" si="10"/>
        <v>0.4888888889</v>
      </c>
      <c r="N28" s="33">
        <f t="shared" si="10"/>
        <v>0.5333333333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>
      <c r="A1002" s="3"/>
      <c r="B1002" s="3"/>
      <c r="C1002" s="3"/>
      <c r="D1002" s="3"/>
      <c r="E1002" s="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</sheetData>
  <mergeCells count="1">
    <mergeCell ref="H17:N17"/>
  </mergeCells>
  <conditionalFormatting sqref="H19:N28">
    <cfRule type="colorScale" priority="1">
      <colorScale>
        <cfvo type="min"/>
        <cfvo type="percentile" val="50"/>
        <cfvo type="max"/>
        <color rgb="FFEA4335"/>
        <color rgb="FFFFD666"/>
        <color rgb="FF63BE7B"/>
      </colorScale>
    </cfRule>
  </conditionalFormatting>
  <dataValidations>
    <dataValidation type="list" allowBlank="1" showErrorMessage="1" sqref="B11:B13">
      <formula1>Sheet1!$P$3:$P$6</formula1>
    </dataValidation>
  </dataValidations>
  <drawing r:id="rId1"/>
</worksheet>
</file>